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ncorp-my.sharepoint.com/personal/rplummer_orionlending_com/Documents/Documents/Drafts/"/>
    </mc:Choice>
  </mc:AlternateContent>
  <xr:revisionPtr revIDLastSave="0" documentId="8_{F5DC9AFA-669C-4C02-BA6C-C6A88B804A96}" xr6:coauthVersionLast="47" xr6:coauthVersionMax="47" xr10:uidLastSave="{00000000-0000-0000-0000-000000000000}"/>
  <bookViews>
    <workbookView xWindow="-41388" yWindow="-4512" windowWidth="41496" windowHeight="16896" xr2:uid="{3642ED2E-6EE0-4491-8E7F-04B9FCB6E783}"/>
  </bookViews>
  <sheets>
    <sheet name="Streamline Worksheet" sheetId="1" r:id="rId1"/>
    <sheet name="List Options" sheetId="2" state="hidden" r:id="rId2"/>
  </sheets>
  <definedNames>
    <definedName name="_xlnm.Print_Area" localSheetId="0">'Streamline Worksheet'!$B$1:$G$66</definedName>
    <definedName name="PRIOR">'List Options'!$A$1:$A$4</definedName>
    <definedName name="PROPOSED">'List Options'!$A$7:$A$10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1" i="1"/>
  <c r="F10" i="1"/>
  <c r="F13" i="1" s="1"/>
  <c r="F36" i="1" l="1"/>
  <c r="F49" i="1"/>
  <c r="F62" i="1" s="1"/>
  <c r="F61" i="1" l="1"/>
  <c r="F17" i="1" l="1"/>
  <c r="F39" i="1"/>
  <c r="F19" i="1" l="1"/>
  <c r="F21" i="1" s="1"/>
  <c r="F23" i="1" s="1"/>
  <c r="F25" i="1" l="1"/>
  <c r="F52" i="1" l="1"/>
  <c r="F53" i="1" s="1"/>
  <c r="F26" i="1"/>
  <c r="F27" i="1" s="1"/>
  <c r="F56" i="1" l="1"/>
  <c r="F63" i="1"/>
  <c r="F66" i="1" s="1"/>
  <c r="F55" i="1"/>
</calcChain>
</file>

<file path=xl/sharedStrings.xml><?xml version="1.0" encoding="utf-8"?>
<sst xmlns="http://schemas.openxmlformats.org/spreadsheetml/2006/main" count="66" uniqueCount="58">
  <si>
    <r>
      <t xml:space="preserve">Outstanding Principal Balance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Interest Charge:</t>
    </r>
  </si>
  <si>
    <t>Calculated Outstanding Principal Balance:</t>
  </si>
  <si>
    <t>Base Mortgage Amount:</t>
  </si>
  <si>
    <t>Multiplied by the Upfront MIP Factor:</t>
  </si>
  <si>
    <t>Upfront MIP:</t>
  </si>
  <si>
    <t>New UFMIP:</t>
  </si>
  <si>
    <t>C.  Determine Program Eligibility</t>
  </si>
  <si>
    <t>Note date for current loan</t>
  </si>
  <si>
    <t>Remaining term (in years) of current loan</t>
  </si>
  <si>
    <t>First Payment Date of the current loan</t>
  </si>
  <si>
    <t>D.  Determine Net Tangible Benefit</t>
  </si>
  <si>
    <t>Current interest rate:</t>
  </si>
  <si>
    <t>Current MIP rate:</t>
  </si>
  <si>
    <t>Current Combined Rate:</t>
  </si>
  <si>
    <t>OR</t>
  </si>
  <si>
    <t>Current term (in years):</t>
  </si>
  <si>
    <t>Original Principal Balance (including UFMIP)</t>
  </si>
  <si>
    <t>Lesser of:</t>
  </si>
  <si>
    <r>
      <t>PLUS</t>
    </r>
    <r>
      <rPr>
        <sz val="11"/>
        <rFont val="Calibri"/>
        <family val="2"/>
        <scheme val="minor"/>
      </rPr>
      <t xml:space="preserve"> 12 years = Maximum term permitted (not to exceed 30)</t>
    </r>
  </si>
  <si>
    <r>
      <t xml:space="preserve">Late Charges on current Payoff </t>
    </r>
    <r>
      <rPr>
        <i/>
        <sz val="9"/>
        <color theme="1"/>
        <rFont val="Calibri"/>
        <family val="2"/>
        <scheme val="minor"/>
      </rPr>
      <t>(enter 0 if not applicable)</t>
    </r>
    <r>
      <rPr>
        <sz val="11"/>
        <color theme="1"/>
        <rFont val="Calibri"/>
        <family val="2"/>
        <scheme val="minor"/>
      </rPr>
      <t>:</t>
    </r>
  </si>
  <si>
    <r>
      <t xml:space="preserve">Escrow Shortgages on current Payoff </t>
    </r>
    <r>
      <rPr>
        <i/>
        <sz val="9"/>
        <color theme="1"/>
        <rFont val="Calibri"/>
        <family val="2"/>
        <scheme val="minor"/>
      </rPr>
      <t>(enter 0 if not applicable)</t>
    </r>
  </si>
  <si>
    <t>Proposed Amortization Type:</t>
  </si>
  <si>
    <t>Required</t>
  </si>
  <si>
    <t>Fixed</t>
  </si>
  <si>
    <t>1 Year ARM</t>
  </si>
  <si>
    <t>Hybrid (Fixed) ARM</t>
  </si>
  <si>
    <t>ARM &lt; 15 Mos to Pmt Change Date</t>
  </si>
  <si>
    <t>ARM ≥ 15 Mos to Pmt Change Date</t>
  </si>
  <si>
    <t>RESULT:</t>
  </si>
  <si>
    <t>Term Reduction Years:</t>
  </si>
  <si>
    <t>Proposed Combined Rate:</t>
  </si>
  <si>
    <t>Current Amortization Type:</t>
  </si>
  <si>
    <t>Current Combined P&amp;I and MIP payment:</t>
  </si>
  <si>
    <t>Proposed term (in years):</t>
  </si>
  <si>
    <t>Proposed interest rate:</t>
  </si>
  <si>
    <t>Proposed MIP rate:</t>
  </si>
  <si>
    <t>Reduction in Term of 3 Years or More</t>
  </si>
  <si>
    <t>Combined Rate Difference:</t>
  </si>
  <si>
    <t>Interest due on existing Mortgage:</t>
  </si>
  <si>
    <t>Monthly MIP due on existing Mortgage:</t>
  </si>
  <si>
    <r>
      <t>Reduction in Combined Rate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</si>
  <si>
    <t>Minus MIP Refund from netting authorization:</t>
  </si>
  <si>
    <t>A.  Calculate Maximum Starting Loan Amount</t>
  </si>
  <si>
    <t>Maximum Starting Loan Amount Permitted</t>
  </si>
  <si>
    <t>Calculated Starting Loan Amount:</t>
  </si>
  <si>
    <t>B.  Calculate Total Loan Amount</t>
  </si>
  <si>
    <t>Step 1:  Base Loan Amount</t>
  </si>
  <si>
    <t>Base Loan Amount:</t>
  </si>
  <si>
    <t>New Base Loan Amount:</t>
  </si>
  <si>
    <t>Total Loan Amount:</t>
  </si>
  <si>
    <r>
      <rPr>
        <b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210 days </t>
    </r>
  </si>
  <si>
    <r>
      <rPr>
        <b/>
        <sz val="11"/>
        <color theme="1"/>
        <rFont val="Calibri"/>
        <family val="2"/>
        <scheme val="minor"/>
      </rPr>
      <t xml:space="preserve">PLUS </t>
    </r>
    <r>
      <rPr>
        <sz val="11"/>
        <color theme="1"/>
        <rFont val="Calibri"/>
        <family val="2"/>
        <scheme val="minor"/>
      </rPr>
      <t>6 months</t>
    </r>
  </si>
  <si>
    <t>Step 2:  Add UFMIP to get the Total Loan Amount</t>
  </si>
  <si>
    <t>Add MIP</t>
  </si>
  <si>
    <t>Proposed Combined P&amp;I and MIP payment:</t>
  </si>
  <si>
    <t>Earliest Case Assignment Date</t>
  </si>
  <si>
    <t xml:space="preserve">FHA Streamline Maximum Mortgage Worksheet  </t>
  </si>
  <si>
    <t>Orion Lending ◦ FHA Streamline Worksheet ◦ Broker Use ◦ Updated 02.13.2024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</si>
</sst>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85497F"/>
      <name val="Calibri"/>
      <family val="2"/>
      <scheme val="minor"/>
    </font>
    <font>
      <b/>
      <sz val="11"/>
      <color rgb="FFBA99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Montserrat"/>
    </font>
    <font>
      <b/>
      <sz val="14"/>
      <color theme="0"/>
      <name val="Montserrat"/>
    </font>
    <font>
      <b/>
      <sz val="11"/>
      <color rgb="FFCC2156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A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2156"/>
        <bgColor indexed="64"/>
      </patternFill>
    </fill>
    <fill>
      <patternFill patternType="solid">
        <fgColor rgb="FF3E454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164" fontId="2" fillId="3" borderId="6" xfId="1" applyNumberFormat="1" applyFont="1" applyFill="1" applyBorder="1" applyAlignment="1" applyProtection="1">
      <alignment horizontal="right" vertical="center"/>
      <protection locked="0"/>
    </xf>
    <xf numFmtId="164" fontId="2" fillId="3" borderId="6" xfId="0" applyNumberFormat="1" applyFont="1" applyFill="1" applyBorder="1" applyAlignment="1" applyProtection="1">
      <alignment horizontal="right" vertical="center"/>
      <protection locked="0"/>
    </xf>
    <xf numFmtId="166" fontId="0" fillId="3" borderId="6" xfId="0" applyNumberFormat="1" applyFill="1" applyBorder="1" applyAlignment="1" applyProtection="1">
      <alignment horizontal="right" vertical="center"/>
      <protection locked="0"/>
    </xf>
    <xf numFmtId="1" fontId="12" fillId="3" borderId="6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/>
    </xf>
    <xf numFmtId="164" fontId="0" fillId="0" borderId="6" xfId="1" applyNumberFormat="1" applyFont="1" applyFill="1" applyBorder="1" applyAlignment="1" applyProtection="1">
      <alignment horizontal="right" vertical="center"/>
    </xf>
    <xf numFmtId="10" fontId="0" fillId="0" borderId="6" xfId="2" applyNumberFormat="1" applyFont="1" applyFill="1" applyBorder="1" applyAlignment="1" applyProtection="1">
      <alignment horizontal="right" vertical="center"/>
    </xf>
    <xf numFmtId="0" fontId="4" fillId="0" borderId="0" xfId="3" applyFont="1" applyAlignment="1">
      <alignment horizontal="center"/>
    </xf>
    <xf numFmtId="0" fontId="5" fillId="0" borderId="0" xfId="0" applyFont="1"/>
    <xf numFmtId="0" fontId="0" fillId="0" borderId="6" xfId="0" applyBorder="1"/>
    <xf numFmtId="0" fontId="0" fillId="0" borderId="5" xfId="0" applyBorder="1"/>
    <xf numFmtId="0" fontId="15" fillId="0" borderId="6" xfId="0" applyFont="1" applyBorder="1"/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" fontId="11" fillId="0" borderId="6" xfId="0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2" fillId="0" borderId="6" xfId="0" applyNumberFormat="1" applyFont="1" applyBorder="1" applyAlignment="1">
      <alignment horizontal="right" vertical="center"/>
    </xf>
    <xf numFmtId="166" fontId="0" fillId="0" borderId="6" xfId="0" applyNumberForma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6" fontId="10" fillId="0" borderId="9" xfId="0" quotePrefix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66" fontId="10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164" fontId="10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66" fontId="2" fillId="0" borderId="6" xfId="2" applyNumberFormat="1" applyFont="1" applyBorder="1" applyAlignment="1">
      <alignment horizontal="right" vertical="center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6" xfId="0" applyNumberFormat="1" applyFont="1" applyBorder="1" applyAlignment="1">
      <alignment horizontal="center" vertical="center" wrapText="1"/>
    </xf>
    <xf numFmtId="2" fontId="0" fillId="3" borderId="6" xfId="0" applyNumberFormat="1" applyFill="1" applyBorder="1" applyAlignment="1" applyProtection="1">
      <alignment horizontal="right" vertical="center"/>
      <protection locked="0"/>
    </xf>
    <xf numFmtId="164" fontId="12" fillId="3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0" fillId="4" borderId="0" xfId="0" applyFill="1"/>
    <xf numFmtId="165" fontId="11" fillId="0" borderId="6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/>
    <xf numFmtId="0" fontId="0" fillId="0" borderId="7" xfId="0" applyBorder="1"/>
    <xf numFmtId="2" fontId="0" fillId="0" borderId="6" xfId="0" applyNumberFormat="1" applyBorder="1" applyAlignment="1" applyProtection="1">
      <alignment horizontal="right" vertical="center"/>
      <protection locked="0"/>
    </xf>
    <xf numFmtId="0" fontId="19" fillId="5" borderId="11" xfId="3" applyFont="1" applyFill="1" applyBorder="1" applyAlignment="1">
      <alignment vertical="center"/>
    </xf>
    <xf numFmtId="164" fontId="14" fillId="2" borderId="8" xfId="4" applyNumberFormat="1" applyFont="1" applyFill="1" applyBorder="1" applyAlignment="1" applyProtection="1">
      <alignment horizontal="right" vertical="center"/>
    </xf>
    <xf numFmtId="164" fontId="8" fillId="2" borderId="8" xfId="1" applyNumberFormat="1" applyFont="1" applyFill="1" applyBorder="1" applyAlignment="1" applyProtection="1">
      <alignment horizontal="right" vertical="center"/>
    </xf>
    <xf numFmtId="14" fontId="14" fillId="2" borderId="8" xfId="4" applyNumberFormat="1" applyFont="1" applyFill="1" applyBorder="1" applyAlignment="1" applyProtection="1">
      <alignment horizontal="center" vertical="center"/>
    </xf>
    <xf numFmtId="166" fontId="10" fillId="2" borderId="6" xfId="0" applyNumberFormat="1" applyFont="1" applyFill="1" applyBorder="1" applyAlignment="1">
      <alignment horizontal="right" vertical="center"/>
    </xf>
    <xf numFmtId="1" fontId="10" fillId="2" borderId="6" xfId="0" applyNumberFormat="1" applyFont="1" applyFill="1" applyBorder="1" applyAlignment="1">
      <alignment horizontal="right" vertical="center"/>
    </xf>
    <xf numFmtId="0" fontId="21" fillId="3" borderId="9" xfId="0" applyFont="1" applyFill="1" applyBorder="1" applyAlignment="1" applyProtection="1">
      <alignment horizontal="center" vertical="center"/>
      <protection locked="0"/>
    </xf>
    <xf numFmtId="0" fontId="20" fillId="5" borderId="12" xfId="3" applyFont="1" applyFill="1" applyBorder="1" applyAlignment="1">
      <alignment horizontal="right" vertical="center"/>
    </xf>
    <xf numFmtId="0" fontId="20" fillId="5" borderId="10" xfId="3" applyFont="1" applyFill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15" fillId="0" borderId="13" xfId="0" applyFont="1" applyBorder="1" applyAlignment="1">
      <alignment horizontal="left" vertical="center" wrapText="1"/>
    </xf>
    <xf numFmtId="0" fontId="0" fillId="0" borderId="5" xfId="0" applyBorder="1"/>
    <xf numFmtId="0" fontId="0" fillId="0" borderId="0" xfId="0"/>
    <xf numFmtId="0" fontId="15" fillId="0" borderId="13" xfId="0" applyFont="1" applyBorder="1" applyAlignment="1">
      <alignment vertical="center" wrapText="1"/>
    </xf>
    <xf numFmtId="0" fontId="18" fillId="6" borderId="2" xfId="0" applyFont="1" applyFill="1" applyBorder="1"/>
    <xf numFmtId="0" fontId="18" fillId="6" borderId="3" xfId="0" applyFont="1" applyFill="1" applyBorder="1"/>
    <xf numFmtId="0" fontId="18" fillId="6" borderId="4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3" fontId="6" fillId="0" borderId="5" xfId="1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8" fillId="6" borderId="5" xfId="0" applyFont="1" applyFill="1" applyBorder="1" applyAlignment="1">
      <alignment vertical="center" wrapText="1"/>
    </xf>
    <xf numFmtId="0" fontId="18" fillId="6" borderId="0" xfId="0" applyFont="1" applyFill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5">
    <cellStyle name="Comma" xfId="1" builtinId="3"/>
    <cellStyle name="Currency" xfId="4" builtinId="4"/>
    <cellStyle name="Normal" xfId="0" builtinId="0"/>
    <cellStyle name="Normal 3" xfId="3" xr:uid="{CA03A6C1-A015-4C8B-9EFB-5CA4B3A2C48E}"/>
    <cellStyle name="Percent" xfId="2" builtinId="5"/>
  </cellStyles>
  <dxfs count="6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CC2156"/>
      <color rgb="FFBA9900"/>
      <color rgb="FF3E454D"/>
      <color rgb="FF3EA8B9"/>
      <color rgb="FFEA6D1A"/>
      <color rgb="FFA3A3AD"/>
      <color rgb="FF85497F"/>
      <color rgb="FF474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104775</xdr:rowOff>
    </xdr:from>
    <xdr:to>
      <xdr:col>2</xdr:col>
      <xdr:colOff>1234440</xdr:colOff>
      <xdr:row>0</xdr:row>
      <xdr:rowOff>513768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C13328-C22B-C660-95B0-236CD635C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426" y="104775"/>
          <a:ext cx="1371599" cy="41661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67</xdr:row>
      <xdr:rowOff>295275</xdr:rowOff>
    </xdr:from>
    <xdr:to>
      <xdr:col>7</xdr:col>
      <xdr:colOff>28066</xdr:colOff>
      <xdr:row>70</xdr:row>
      <xdr:rowOff>26049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4B4214-68F4-B947-F456-79E92ED5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4" y="11744325"/>
          <a:ext cx="6451727" cy="420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B6F7-17EF-46D4-8820-55E887215985}">
  <sheetPr>
    <pageSetUpPr fitToPage="1"/>
  </sheetPr>
  <dimension ref="A1:T68"/>
  <sheetViews>
    <sheetView showGridLines="0" tabSelected="1" workbookViewId="0">
      <selection activeCell="F5" sqref="F5"/>
    </sheetView>
  </sheetViews>
  <sheetFormatPr defaultColWidth="9.140625" defaultRowHeight="15" x14ac:dyDescent="0.25"/>
  <cols>
    <col min="1" max="2" width="3.7109375" customWidth="1"/>
    <col min="3" max="3" width="47.7109375" customWidth="1"/>
    <col min="4" max="4" width="5.5703125" customWidth="1"/>
    <col min="5" max="5" width="7.140625" customWidth="1"/>
    <col min="6" max="6" width="31.28515625" customWidth="1"/>
    <col min="7" max="7" width="0.140625" customWidth="1"/>
    <col min="8" max="8" width="2.5703125" customWidth="1"/>
    <col min="9" max="9" width="17.85546875" customWidth="1"/>
    <col min="10" max="10" width="7.28515625" customWidth="1"/>
    <col min="11" max="11" width="9.140625" customWidth="1"/>
    <col min="12" max="12" width="14.5703125" customWidth="1"/>
    <col min="14" max="14" width="15.85546875" customWidth="1"/>
  </cols>
  <sheetData>
    <row r="1" spans="1:20" ht="50.25" customHeight="1" x14ac:dyDescent="0.4">
      <c r="A1" s="8"/>
      <c r="B1" s="68" t="s">
        <v>56</v>
      </c>
      <c r="C1" s="69"/>
      <c r="D1" s="69"/>
      <c r="E1" s="69"/>
      <c r="F1" s="69"/>
      <c r="G1" s="61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7.5" customHeight="1" x14ac:dyDescent="0.35">
      <c r="B2" s="84"/>
      <c r="C2" s="85"/>
      <c r="D2" s="85"/>
      <c r="E2" s="85"/>
      <c r="F2" s="85"/>
      <c r="G2" s="10"/>
    </row>
    <row r="3" spans="1:20" ht="15" customHeight="1" thickBot="1" x14ac:dyDescent="0.3">
      <c r="B3" s="86" t="s">
        <v>42</v>
      </c>
      <c r="C3" s="87"/>
      <c r="D3" s="87"/>
      <c r="E3" s="87"/>
      <c r="F3" s="87"/>
      <c r="G3" s="10"/>
    </row>
    <row r="4" spans="1:20" ht="15" customHeight="1" x14ac:dyDescent="0.25">
      <c r="B4" s="88" t="s">
        <v>17</v>
      </c>
      <c r="C4" s="89"/>
      <c r="D4" s="89"/>
      <c r="E4" s="89"/>
      <c r="F4" s="90"/>
      <c r="G4" s="10"/>
    </row>
    <row r="5" spans="1:20" ht="15" customHeight="1" x14ac:dyDescent="0.25">
      <c r="B5" s="72" t="s">
        <v>0</v>
      </c>
      <c r="C5" s="73"/>
      <c r="F5" s="1"/>
      <c r="G5" s="10"/>
    </row>
    <row r="6" spans="1:20" ht="15" customHeight="1" x14ac:dyDescent="0.25">
      <c r="B6" s="72" t="s">
        <v>38</v>
      </c>
      <c r="C6" s="73"/>
      <c r="F6" s="2"/>
      <c r="G6" s="12"/>
    </row>
    <row r="7" spans="1:20" ht="15" customHeight="1" x14ac:dyDescent="0.25">
      <c r="B7" s="72" t="s">
        <v>39</v>
      </c>
      <c r="C7" s="73"/>
      <c r="F7" s="2"/>
      <c r="G7" s="10"/>
    </row>
    <row r="8" spans="1:20" ht="15" customHeight="1" x14ac:dyDescent="0.25">
      <c r="B8" s="72" t="s">
        <v>19</v>
      </c>
      <c r="C8" s="73"/>
      <c r="F8" s="2"/>
      <c r="G8" s="74"/>
    </row>
    <row r="9" spans="1:20" ht="15" customHeight="1" x14ac:dyDescent="0.25">
      <c r="B9" s="72" t="s">
        <v>20</v>
      </c>
      <c r="C9" s="73"/>
      <c r="F9" s="2"/>
      <c r="G9" s="74"/>
    </row>
    <row r="10" spans="1:20" ht="15" customHeight="1" x14ac:dyDescent="0.25">
      <c r="B10" s="72" t="s">
        <v>1</v>
      </c>
      <c r="C10" s="73"/>
      <c r="F10" s="6">
        <f>SUM(F5:F9)</f>
        <v>0</v>
      </c>
      <c r="G10" s="10"/>
    </row>
    <row r="11" spans="1:20" ht="15" customHeight="1" x14ac:dyDescent="0.25">
      <c r="B11" s="91" t="s">
        <v>14</v>
      </c>
      <c r="C11" s="92"/>
      <c r="D11" s="92"/>
      <c r="E11" s="92"/>
      <c r="F11" s="93"/>
      <c r="G11" s="10"/>
    </row>
    <row r="12" spans="1:20" ht="15" customHeight="1" x14ac:dyDescent="0.25">
      <c r="B12" s="72" t="s">
        <v>16</v>
      </c>
      <c r="C12" s="73"/>
      <c r="F12" s="1"/>
      <c r="G12" s="10"/>
    </row>
    <row r="13" spans="1:20" ht="15" customHeight="1" thickBot="1" x14ac:dyDescent="0.3">
      <c r="B13" s="13"/>
      <c r="C13" s="14" t="s">
        <v>43</v>
      </c>
      <c r="D13" s="14"/>
      <c r="E13" s="14"/>
      <c r="F13" s="62">
        <f>MIN(F10,F12)</f>
        <v>0</v>
      </c>
      <c r="G13" s="10"/>
    </row>
    <row r="14" spans="1:20" ht="8.25" customHeight="1" x14ac:dyDescent="0.25">
      <c r="B14" s="81"/>
      <c r="C14" s="82"/>
      <c r="D14" s="82"/>
      <c r="E14" s="82"/>
      <c r="F14" s="82"/>
      <c r="G14" s="83"/>
    </row>
    <row r="15" spans="1:20" ht="15" customHeight="1" thickBot="1" x14ac:dyDescent="0.3">
      <c r="B15" s="99" t="s">
        <v>45</v>
      </c>
      <c r="C15" s="100"/>
      <c r="D15" s="100"/>
      <c r="E15" s="100"/>
      <c r="F15" s="100"/>
      <c r="G15" s="10"/>
    </row>
    <row r="16" spans="1:20" ht="15" customHeight="1" x14ac:dyDescent="0.25">
      <c r="B16" s="75" t="s">
        <v>46</v>
      </c>
      <c r="C16" s="76"/>
      <c r="D16" s="76"/>
      <c r="E16" s="76"/>
      <c r="F16" s="77"/>
      <c r="G16" s="10"/>
    </row>
    <row r="17" spans="1:7" ht="15" customHeight="1" x14ac:dyDescent="0.25">
      <c r="B17" s="72" t="s">
        <v>44</v>
      </c>
      <c r="C17" s="73"/>
      <c r="F17" s="6">
        <f>F13</f>
        <v>0</v>
      </c>
      <c r="G17" s="10"/>
    </row>
    <row r="18" spans="1:7" ht="15" customHeight="1" x14ac:dyDescent="0.25">
      <c r="B18" s="72" t="s">
        <v>41</v>
      </c>
      <c r="C18" s="73"/>
      <c r="F18" s="1"/>
      <c r="G18" s="10"/>
    </row>
    <row r="19" spans="1:7" ht="15" customHeight="1" x14ac:dyDescent="0.25">
      <c r="B19" s="72" t="s">
        <v>47</v>
      </c>
      <c r="C19" s="73"/>
      <c r="F19" s="6">
        <f>+F17-F18</f>
        <v>0</v>
      </c>
      <c r="G19" s="10"/>
    </row>
    <row r="20" spans="1:7" ht="15" hidden="1" customHeight="1" x14ac:dyDescent="0.25">
      <c r="A20" s="55"/>
      <c r="B20" s="78" t="s">
        <v>53</v>
      </c>
      <c r="C20" s="79"/>
      <c r="D20" s="79"/>
      <c r="E20" s="79"/>
      <c r="F20" s="80"/>
      <c r="G20" s="10"/>
    </row>
    <row r="21" spans="1:7" ht="15" hidden="1" customHeight="1" x14ac:dyDescent="0.25">
      <c r="A21" s="55"/>
      <c r="B21" s="72" t="s">
        <v>2</v>
      </c>
      <c r="C21" s="73"/>
      <c r="F21" s="6">
        <f>+F19</f>
        <v>0</v>
      </c>
      <c r="G21" s="10"/>
    </row>
    <row r="22" spans="1:7" ht="15" hidden="1" customHeight="1" x14ac:dyDescent="0.25">
      <c r="A22" s="55"/>
      <c r="B22" s="72" t="s">
        <v>3</v>
      </c>
      <c r="C22" s="73"/>
      <c r="F22" s="7">
        <v>1.7500000000000002E-2</v>
      </c>
      <c r="G22" s="10"/>
    </row>
    <row r="23" spans="1:7" ht="15" hidden="1" customHeight="1" x14ac:dyDescent="0.25">
      <c r="A23" s="55"/>
      <c r="B23" s="72" t="s">
        <v>4</v>
      </c>
      <c r="C23" s="73"/>
      <c r="F23" s="6">
        <f>IFERROR(F21*F22,"")</f>
        <v>0</v>
      </c>
      <c r="G23" s="10"/>
    </row>
    <row r="24" spans="1:7" ht="15" customHeight="1" x14ac:dyDescent="0.25">
      <c r="B24" s="101" t="s">
        <v>52</v>
      </c>
      <c r="C24" s="102"/>
      <c r="D24" s="102"/>
      <c r="E24" s="102"/>
      <c r="F24" s="103"/>
      <c r="G24" s="10"/>
    </row>
    <row r="25" spans="1:7" ht="15" customHeight="1" x14ac:dyDescent="0.25">
      <c r="B25" s="72" t="s">
        <v>48</v>
      </c>
      <c r="C25" s="73"/>
      <c r="F25" s="6">
        <f>F19</f>
        <v>0</v>
      </c>
      <c r="G25" s="10"/>
    </row>
    <row r="26" spans="1:7" ht="15" customHeight="1" x14ac:dyDescent="0.25">
      <c r="B26" s="72" t="s">
        <v>5</v>
      </c>
      <c r="C26" s="73"/>
      <c r="F26" s="6">
        <f>F23</f>
        <v>0</v>
      </c>
      <c r="G26" s="10"/>
    </row>
    <row r="27" spans="1:7" ht="15" customHeight="1" thickBot="1" x14ac:dyDescent="0.3">
      <c r="B27" s="97" t="s">
        <v>49</v>
      </c>
      <c r="C27" s="98"/>
      <c r="D27" s="54"/>
      <c r="E27" s="54"/>
      <c r="F27" s="63">
        <f>IF(OR(F25="",F26=""),"",ROUNDDOWN(SUM(F25,F26),0))</f>
        <v>0</v>
      </c>
      <c r="G27" s="10"/>
    </row>
    <row r="28" spans="1:7" ht="7.5" customHeight="1" x14ac:dyDescent="0.25">
      <c r="B28" s="81"/>
      <c r="C28" s="82"/>
      <c r="D28" s="82"/>
      <c r="E28" s="82"/>
      <c r="F28" s="82"/>
      <c r="G28" s="83"/>
    </row>
    <row r="29" spans="1:7" ht="15" customHeight="1" thickBot="1" x14ac:dyDescent="0.3">
      <c r="B29" s="107" t="s">
        <v>6</v>
      </c>
      <c r="C29" s="108"/>
      <c r="D29" s="108"/>
      <c r="E29" s="108"/>
      <c r="F29" s="108"/>
      <c r="G29" s="10"/>
    </row>
    <row r="30" spans="1:7" ht="15" customHeight="1" x14ac:dyDescent="0.25">
      <c r="B30" s="109" t="s">
        <v>7</v>
      </c>
      <c r="C30" s="110"/>
      <c r="D30" s="52"/>
      <c r="E30" s="52"/>
      <c r="F30" s="45"/>
      <c r="G30" s="10"/>
    </row>
    <row r="31" spans="1:7" ht="15" customHeight="1" x14ac:dyDescent="0.25">
      <c r="B31" s="111" t="s">
        <v>50</v>
      </c>
      <c r="C31" s="112"/>
      <c r="D31" s="18"/>
      <c r="E31" s="18"/>
      <c r="F31" s="19" t="str">
        <f>IF(F30="","",F30+210)</f>
        <v/>
      </c>
      <c r="G31" s="10"/>
    </row>
    <row r="32" spans="1:7" ht="7.5" customHeight="1" x14ac:dyDescent="0.25">
      <c r="B32" s="21"/>
      <c r="C32" s="22"/>
      <c r="D32" s="22"/>
      <c r="E32" s="22"/>
      <c r="F32" s="23"/>
      <c r="G32" s="10"/>
    </row>
    <row r="33" spans="2:7" x14ac:dyDescent="0.25">
      <c r="B33" s="111" t="s">
        <v>9</v>
      </c>
      <c r="C33" s="112"/>
      <c r="D33" s="18"/>
      <c r="E33" s="18"/>
      <c r="F33" s="47"/>
      <c r="G33" s="10"/>
    </row>
    <row r="34" spans="2:7" x14ac:dyDescent="0.25">
      <c r="B34" s="111" t="s">
        <v>51</v>
      </c>
      <c r="C34" s="112"/>
      <c r="D34" s="18"/>
      <c r="E34" s="18"/>
      <c r="F34" s="56" t="str">
        <f>IF(F33="","",EOMONTH(F33,5)+1)</f>
        <v/>
      </c>
      <c r="G34" s="10"/>
    </row>
    <row r="35" spans="2:7" ht="7.5" customHeight="1" x14ac:dyDescent="0.25">
      <c r="B35" s="17"/>
      <c r="C35" s="18"/>
      <c r="D35" s="18"/>
      <c r="E35" s="18"/>
      <c r="F35" s="20"/>
      <c r="G35" s="10"/>
    </row>
    <row r="36" spans="2:7" ht="16.5" thickBot="1" x14ac:dyDescent="0.3">
      <c r="B36" s="116" t="s">
        <v>55</v>
      </c>
      <c r="C36" s="117"/>
      <c r="D36" s="53"/>
      <c r="E36" s="53"/>
      <c r="F36" s="64" t="str">
        <f>IF(OR(F31="",F34=""),"",MAX(F31,F34))</f>
        <v/>
      </c>
      <c r="G36" s="10"/>
    </row>
    <row r="37" spans="2:7" ht="7.5" customHeight="1" x14ac:dyDescent="0.25">
      <c r="B37" s="17"/>
      <c r="C37" s="18"/>
      <c r="D37" s="18"/>
      <c r="E37" s="18"/>
      <c r="F37" s="20"/>
      <c r="G37" s="10"/>
    </row>
    <row r="38" spans="2:7" ht="15" customHeight="1" x14ac:dyDescent="0.25">
      <c r="B38" s="111" t="s">
        <v>8</v>
      </c>
      <c r="C38" s="112"/>
      <c r="D38" s="18"/>
      <c r="E38" s="18"/>
      <c r="F38" s="46"/>
      <c r="G38" s="71"/>
    </row>
    <row r="39" spans="2:7" ht="15" customHeight="1" x14ac:dyDescent="0.25">
      <c r="B39" s="113" t="s">
        <v>18</v>
      </c>
      <c r="C39" s="114"/>
      <c r="D39" s="53"/>
      <c r="E39" s="53"/>
      <c r="F39" s="48" t="str">
        <f>IF(F38="","",MIN(30,F38+12))</f>
        <v/>
      </c>
      <c r="G39" s="71"/>
    </row>
    <row r="40" spans="2:7" ht="7.5" customHeight="1" thickBot="1" x14ac:dyDescent="0.3">
      <c r="B40" s="59"/>
      <c r="C40" s="57"/>
      <c r="D40" s="57"/>
      <c r="E40" s="57"/>
      <c r="F40" s="58"/>
      <c r="G40" s="10"/>
    </row>
    <row r="41" spans="2:7" ht="7.5" customHeight="1" x14ac:dyDescent="0.25">
      <c r="B41" s="11"/>
      <c r="G41" s="10"/>
    </row>
    <row r="42" spans="2:7" ht="15" customHeight="1" thickBot="1" x14ac:dyDescent="0.3">
      <c r="B42" s="107" t="s">
        <v>10</v>
      </c>
      <c r="C42" s="108"/>
      <c r="D42" s="108"/>
      <c r="E42" s="108"/>
      <c r="F42" s="108"/>
      <c r="G42" s="115"/>
    </row>
    <row r="43" spans="2:7" ht="15" customHeight="1" thickBot="1" x14ac:dyDescent="0.3">
      <c r="B43" s="88" t="s">
        <v>31</v>
      </c>
      <c r="C43" s="89"/>
      <c r="D43" s="51"/>
      <c r="E43" s="51"/>
      <c r="F43" s="67" t="s">
        <v>22</v>
      </c>
      <c r="G43" s="24"/>
    </row>
    <row r="44" spans="2:7" ht="15" customHeight="1" thickBot="1" x14ac:dyDescent="0.3">
      <c r="B44" s="94" t="s">
        <v>21</v>
      </c>
      <c r="C44" s="95"/>
      <c r="D44" s="26"/>
      <c r="E44" s="26"/>
      <c r="F44" s="67" t="s">
        <v>22</v>
      </c>
      <c r="G44" s="24"/>
    </row>
    <row r="45" spans="2:7" ht="7.5" customHeight="1" x14ac:dyDescent="0.25">
      <c r="B45" s="15"/>
      <c r="C45" s="16"/>
      <c r="D45" s="16"/>
      <c r="E45" s="16"/>
      <c r="F45" s="24"/>
      <c r="G45" s="24"/>
    </row>
    <row r="46" spans="2:7" ht="15" customHeight="1" x14ac:dyDescent="0.25">
      <c r="B46" s="94" t="s">
        <v>40</v>
      </c>
      <c r="C46" s="95"/>
      <c r="D46" s="95"/>
      <c r="E46" s="95"/>
      <c r="F46" s="96"/>
      <c r="G46" s="27"/>
    </row>
    <row r="47" spans="2:7" ht="15" customHeight="1" x14ac:dyDescent="0.25">
      <c r="B47" s="25"/>
      <c r="C47" s="28" t="s">
        <v>11</v>
      </c>
      <c r="D47" s="28"/>
      <c r="E47" s="28"/>
      <c r="F47" s="3"/>
      <c r="G47" s="24"/>
    </row>
    <row r="48" spans="2:7" ht="15" customHeight="1" x14ac:dyDescent="0.25">
      <c r="B48" s="25"/>
      <c r="C48" s="28" t="s">
        <v>12</v>
      </c>
      <c r="D48" s="28"/>
      <c r="E48" s="28"/>
      <c r="F48" s="49"/>
      <c r="G48" s="43"/>
    </row>
    <row r="49" spans="2:7" ht="15" customHeight="1" x14ac:dyDescent="0.25">
      <c r="B49" s="25"/>
      <c r="C49" s="26" t="s">
        <v>13</v>
      </c>
      <c r="D49" s="26"/>
      <c r="E49" s="26"/>
      <c r="F49" s="44">
        <f>SUM(F47,F48/100)</f>
        <v>0</v>
      </c>
      <c r="G49" s="24"/>
    </row>
    <row r="50" spans="2:7" ht="7.5" customHeight="1" x14ac:dyDescent="0.25">
      <c r="B50" s="25"/>
      <c r="C50" s="28"/>
      <c r="D50" s="28"/>
      <c r="E50" s="28"/>
      <c r="F50" s="30"/>
      <c r="G50" s="24"/>
    </row>
    <row r="51" spans="2:7" ht="15" customHeight="1" x14ac:dyDescent="0.25">
      <c r="B51" s="25"/>
      <c r="C51" s="28" t="s">
        <v>34</v>
      </c>
      <c r="D51" s="28"/>
      <c r="E51" s="28"/>
      <c r="F51" s="3"/>
      <c r="G51" s="24"/>
    </row>
    <row r="52" spans="2:7" ht="15" customHeight="1" x14ac:dyDescent="0.25">
      <c r="B52" s="25"/>
      <c r="C52" s="28" t="s">
        <v>35</v>
      </c>
      <c r="D52" s="28"/>
      <c r="E52" s="28"/>
      <c r="F52" s="60">
        <f>IF(F25&lt;=726200,0.55,IF(F25&gt;726200,0.75,""))</f>
        <v>0.55000000000000004</v>
      </c>
      <c r="G52" s="43"/>
    </row>
    <row r="53" spans="2:7" ht="15" customHeight="1" x14ac:dyDescent="0.25">
      <c r="B53" s="25"/>
      <c r="C53" s="26" t="s">
        <v>30</v>
      </c>
      <c r="D53" s="26"/>
      <c r="E53" s="26"/>
      <c r="F53" s="29">
        <f>SUM(F51,F52/100)</f>
        <v>5.5000000000000005E-3</v>
      </c>
      <c r="G53" s="24"/>
    </row>
    <row r="54" spans="2:7" ht="7.5" customHeight="1" x14ac:dyDescent="0.25">
      <c r="B54" s="25"/>
      <c r="C54" s="26"/>
      <c r="D54" s="26"/>
      <c r="E54" s="26"/>
      <c r="F54" s="30"/>
      <c r="G54" s="24"/>
    </row>
    <row r="55" spans="2:7" ht="16.5" customHeight="1" thickBot="1" x14ac:dyDescent="0.3">
      <c r="B55" s="25"/>
      <c r="C55" s="31" t="s">
        <v>37</v>
      </c>
      <c r="D55" s="31"/>
      <c r="E55" s="31"/>
      <c r="F55" s="65">
        <f>((F53-F49))</f>
        <v>5.5000000000000005E-3</v>
      </c>
      <c r="G55" s="24"/>
    </row>
    <row r="56" spans="2:7" ht="15" customHeight="1" thickBot="1" x14ac:dyDescent="0.3">
      <c r="B56" s="25"/>
      <c r="C56" s="32" t="s">
        <v>28</v>
      </c>
      <c r="D56" s="32"/>
      <c r="E56" s="32"/>
      <c r="F56" s="33" t="str">
        <f>IF(OR(F43="Required",F44="Required",F47="",F48="",F51="",F52=""),"Please complete fields above.",IF(AND(F43="ARM &lt; 15 Mos to Pmt Change Date",F44="Fixed",F55&gt;=2.01%),"FAIL",IF(AND(F43="ARM ≥ 15 Mos to Pmt Change Date",F44="Fixed",F55&gt;=2.01%),"FAIL",IF(AND(F43="Fixed",F44="Fixed",F55&gt;=-0.49%),"FAIL",IF(AND(F43="Fixed",F44="1 Year ARM",F55&gt;=-1.99%),"FAIL",IF(AND(F43="ARM ≥ 15 Mos to Pmt Change Date",F44="1 Year ARM",F55&gt;=-1.99%),"FAIL",IF(AND(F43="Fixed",F44="Hybrid (Fixed) ARM",F55&gt;=-1.99%),"FAIL",IF(AND(F43="ARM &lt; 15 Mos to Pmt Change Date",F44="1 Year ARM",F55&gt;=-0.99%),"FAIL",IF(AND(F43="ARM &lt; 15 Mos to Pmt Change Date",F44="Hybrid (Fixed) ARM",F55&gt;=-0.99%),"FAIL",IF(AND(F43="ARM ≥ 15 Mos to Pmt Change Date",F44="Hybrid (Fixed) ARM",F55&gt;=-0.99%),"FAIL","PASS"))))))))))</f>
        <v>Please complete fields above.</v>
      </c>
      <c r="G56" s="24"/>
    </row>
    <row r="57" spans="2:7" ht="15" customHeight="1" x14ac:dyDescent="0.25">
      <c r="B57" s="91" t="s">
        <v>14</v>
      </c>
      <c r="C57" s="92"/>
      <c r="D57" s="92"/>
      <c r="E57" s="92"/>
      <c r="F57" s="93"/>
      <c r="G57" s="24"/>
    </row>
    <row r="58" spans="2:7" ht="15" customHeight="1" x14ac:dyDescent="0.25">
      <c r="B58" s="104" t="s">
        <v>36</v>
      </c>
      <c r="C58" s="105"/>
      <c r="D58" s="105"/>
      <c r="E58" s="105"/>
      <c r="F58" s="106"/>
      <c r="G58" s="24"/>
    </row>
    <row r="59" spans="2:7" ht="15" customHeight="1" x14ac:dyDescent="0.25">
      <c r="B59" s="34"/>
      <c r="C59" s="35" t="s">
        <v>15</v>
      </c>
      <c r="D59" s="35"/>
      <c r="E59" s="35"/>
      <c r="F59" s="4"/>
      <c r="G59" s="24"/>
    </row>
    <row r="60" spans="2:7" ht="15" customHeight="1" x14ac:dyDescent="0.25">
      <c r="B60" s="34"/>
      <c r="C60" s="35" t="s">
        <v>33</v>
      </c>
      <c r="D60" s="35"/>
      <c r="E60" s="35"/>
      <c r="F60" s="4"/>
      <c r="G60" s="24"/>
    </row>
    <row r="61" spans="2:7" ht="15" customHeight="1" x14ac:dyDescent="0.25">
      <c r="B61" s="34"/>
      <c r="C61" s="36" t="s">
        <v>29</v>
      </c>
      <c r="D61" s="36"/>
      <c r="E61" s="36"/>
      <c r="F61" s="66">
        <f>F59-F60</f>
        <v>0</v>
      </c>
      <c r="G61" s="24"/>
    </row>
    <row r="62" spans="2:7" ht="15" customHeight="1" x14ac:dyDescent="0.25">
      <c r="B62" s="34"/>
      <c r="C62" s="26" t="s">
        <v>11</v>
      </c>
      <c r="D62" s="26"/>
      <c r="E62" s="26"/>
      <c r="F62" s="37">
        <f>F49</f>
        <v>0</v>
      </c>
      <c r="G62" s="24"/>
    </row>
    <row r="63" spans="2:7" ht="15" customHeight="1" x14ac:dyDescent="0.25">
      <c r="B63" s="34"/>
      <c r="C63" s="38" t="s">
        <v>34</v>
      </c>
      <c r="D63" s="38"/>
      <c r="E63" s="38"/>
      <c r="F63" s="37">
        <f>F53</f>
        <v>5.5000000000000005E-3</v>
      </c>
      <c r="G63" s="24"/>
    </row>
    <row r="64" spans="2:7" ht="15" customHeight="1" x14ac:dyDescent="0.25">
      <c r="B64" s="34"/>
      <c r="C64" s="35" t="s">
        <v>32</v>
      </c>
      <c r="D64" s="35"/>
      <c r="E64" s="35"/>
      <c r="F64" s="50"/>
      <c r="G64" s="24"/>
    </row>
    <row r="65" spans="2:7" ht="15" customHeight="1" thickBot="1" x14ac:dyDescent="0.3">
      <c r="B65" s="34"/>
      <c r="C65" s="35" t="s">
        <v>54</v>
      </c>
      <c r="D65" s="35"/>
      <c r="E65" s="35"/>
      <c r="F65" s="50"/>
      <c r="G65" s="24"/>
    </row>
    <row r="66" spans="2:7" ht="15" customHeight="1" thickBot="1" x14ac:dyDescent="0.3">
      <c r="B66" s="39"/>
      <c r="C66" s="40" t="s">
        <v>28</v>
      </c>
      <c r="D66" s="40"/>
      <c r="E66" s="40"/>
      <c r="F66" s="41" t="str">
        <f>IF(OR(F5="",F6="",F7="",F8="",F9="",F18="",F30="",F38="",F33="",F43="Required",F44="Required",F47="",F48="",F51="",F52="",F59="",F60="",F64="",F65=""),"Please complete fields above.",IF(AND(F43="fixed",F44="fixed",F61&gt;=3,F63&lt;F62,F65&lt;F64+50.01),"PASS",IF(AND(F43="ARM &lt; Mos to Pmt Change Date",F44="Fixed",F61&gt;=3,F55&gt;=-1.99%,F65&lt;F64+50.01),"PASS",IF(AND(F43="ARM ≥ Mos to Pmt Change Date",F44="Fixed",F61&gt;=3,F55&gt;=-1.99%,F65&lt;F64+50.01),"PASS","FAIL"))))</f>
        <v>Please complete fields above.</v>
      </c>
      <c r="G66" s="42"/>
    </row>
    <row r="68" spans="2:7" ht="24" customHeight="1" x14ac:dyDescent="0.25">
      <c r="B68" s="70" t="s">
        <v>57</v>
      </c>
      <c r="C68" s="70"/>
      <c r="D68" s="70"/>
      <c r="E68" s="70"/>
      <c r="F68" s="70"/>
    </row>
  </sheetData>
  <sheetProtection sheet="1" selectLockedCells="1"/>
  <mergeCells count="44">
    <mergeCell ref="B58:F58"/>
    <mergeCell ref="B29:F29"/>
    <mergeCell ref="B30:C30"/>
    <mergeCell ref="B31:C31"/>
    <mergeCell ref="B38:C38"/>
    <mergeCell ref="B39:C39"/>
    <mergeCell ref="B33:C33"/>
    <mergeCell ref="B34:C34"/>
    <mergeCell ref="B42:G42"/>
    <mergeCell ref="B44:C44"/>
    <mergeCell ref="B43:C43"/>
    <mergeCell ref="B36:C36"/>
    <mergeCell ref="B12:C12"/>
    <mergeCell ref="B10:C10"/>
    <mergeCell ref="B11:F11"/>
    <mergeCell ref="B46:F46"/>
    <mergeCell ref="B57:F57"/>
    <mergeCell ref="B26:C26"/>
    <mergeCell ref="B27:C27"/>
    <mergeCell ref="B23:C23"/>
    <mergeCell ref="B15:F15"/>
    <mergeCell ref="B17:C17"/>
    <mergeCell ref="B25:C25"/>
    <mergeCell ref="B24:F24"/>
    <mergeCell ref="B18:C18"/>
    <mergeCell ref="B19:C19"/>
    <mergeCell ref="B21:C21"/>
    <mergeCell ref="B22:C22"/>
    <mergeCell ref="B1:F1"/>
    <mergeCell ref="B68:F68"/>
    <mergeCell ref="G38:G39"/>
    <mergeCell ref="B8:C8"/>
    <mergeCell ref="B9:C9"/>
    <mergeCell ref="G8:G9"/>
    <mergeCell ref="B16:F16"/>
    <mergeCell ref="B20:F20"/>
    <mergeCell ref="B14:G14"/>
    <mergeCell ref="B28:G28"/>
    <mergeCell ref="B2:F2"/>
    <mergeCell ref="B5:C5"/>
    <mergeCell ref="B6:C6"/>
    <mergeCell ref="B7:C7"/>
    <mergeCell ref="B3:F3"/>
    <mergeCell ref="B4:F4"/>
  </mergeCells>
  <conditionalFormatting sqref="F31">
    <cfRule type="cellIs" dxfId="5" priority="19" operator="lessThanOrEqual">
      <formula>#REF!</formula>
    </cfRule>
  </conditionalFormatting>
  <conditionalFormatting sqref="F34">
    <cfRule type="cellIs" dxfId="4" priority="17" operator="lessThanOrEqual">
      <formula>#REF!</formula>
    </cfRule>
  </conditionalFormatting>
  <conditionalFormatting sqref="F56">
    <cfRule type="containsText" dxfId="3" priority="2" operator="containsText" text="FAIL">
      <formula>NOT(ISERROR(SEARCH("FAIL",F56)))</formula>
    </cfRule>
    <cfRule type="containsText" dxfId="2" priority="3" operator="containsText" text="PASS">
      <formula>NOT(ISERROR(SEARCH("PASS",F56)))</formula>
    </cfRule>
  </conditionalFormatting>
  <conditionalFormatting sqref="F66">
    <cfRule type="containsText" dxfId="1" priority="4" operator="containsText" text="FAIL">
      <formula>NOT(ISERROR(SEARCH("FAIL",F66)))</formula>
    </cfRule>
    <cfRule type="containsText" dxfId="0" priority="5" operator="containsText" text="PASS">
      <formula>NOT(ISERROR(SEARCH("PASS",F66)))</formula>
    </cfRule>
  </conditionalFormatting>
  <dataValidations count="2">
    <dataValidation type="list" allowBlank="1" showInputMessage="1" showErrorMessage="1" sqref="F43" xr:uid="{BF6E437F-EC6B-4226-9318-550AB99A7AB4}">
      <formula1>PRIOR</formula1>
    </dataValidation>
    <dataValidation type="list" allowBlank="1" showInputMessage="1" showErrorMessage="1" sqref="F44" xr:uid="{105E623D-F396-4C7E-B6C2-99BB2085D9D7}">
      <formula1>PROPOSED</formula1>
    </dataValidation>
  </dataValidations>
  <printOptions horizontalCentered="1"/>
  <pageMargins left="0.25" right="0.25" top="0.75" bottom="0.75" header="0" footer="0"/>
  <pageSetup scale="63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D347-BF87-4876-AE6A-8387A6F3ECEC}">
  <dimension ref="A1:A10"/>
  <sheetViews>
    <sheetView workbookViewId="0">
      <selection activeCell="A5" sqref="A5"/>
    </sheetView>
  </sheetViews>
  <sheetFormatPr defaultRowHeight="15" x14ac:dyDescent="0.25"/>
  <cols>
    <col min="1" max="1" width="54.7109375" customWidth="1"/>
  </cols>
  <sheetData>
    <row r="1" spans="1:1" x14ac:dyDescent="0.25">
      <c r="A1" s="5" t="s">
        <v>22</v>
      </c>
    </row>
    <row r="2" spans="1:1" x14ac:dyDescent="0.25">
      <c r="A2" t="s">
        <v>23</v>
      </c>
    </row>
    <row r="3" spans="1:1" x14ac:dyDescent="0.25">
      <c r="A3" t="s">
        <v>26</v>
      </c>
    </row>
    <row r="4" spans="1:1" x14ac:dyDescent="0.25">
      <c r="A4" t="s">
        <v>27</v>
      </c>
    </row>
    <row r="7" spans="1:1" x14ac:dyDescent="0.25">
      <c r="A7" s="5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FF3CAC5643FD46A4F364FF3ED510A3" ma:contentTypeVersion="16" ma:contentTypeDescription="Create a new document." ma:contentTypeScope="" ma:versionID="a8f1062d5454b69734889b184ebc9370">
  <xsd:schema xmlns:xsd="http://www.w3.org/2001/XMLSchema" xmlns:xs="http://www.w3.org/2001/XMLSchema" xmlns:p="http://schemas.microsoft.com/office/2006/metadata/properties" xmlns:ns3="68317a87-b12c-4e5e-87cd-1960171f6232" xmlns:ns4="4ddc0658-39ad-470b-af92-aaf36edac124" targetNamespace="http://schemas.microsoft.com/office/2006/metadata/properties" ma:root="true" ma:fieldsID="ae25439ea45c1a696a0f5082e46cd897" ns3:_="" ns4:_="">
    <xsd:import namespace="68317a87-b12c-4e5e-87cd-1960171f6232"/>
    <xsd:import namespace="4ddc0658-39ad-470b-af92-aaf36edac1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7a87-b12c-4e5e-87cd-1960171f6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c0658-39ad-470b-af92-aaf36edac1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317a87-b12c-4e5e-87cd-1960171f6232" xsi:nil="true"/>
  </documentManagement>
</p:properties>
</file>

<file path=customXml/itemProps1.xml><?xml version="1.0" encoding="utf-8"?>
<ds:datastoreItem xmlns:ds="http://schemas.openxmlformats.org/officeDocument/2006/customXml" ds:itemID="{5F0C9C83-0F76-46EC-8442-6BBEBBDB0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17a87-b12c-4e5e-87cd-1960171f6232"/>
    <ds:schemaRef ds:uri="4ddc0658-39ad-470b-af92-aaf36edac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AC216-0AE9-4345-AB4F-75785FCDD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73FCA-88AE-4939-B235-FC42771817CF}">
  <ds:schemaRefs>
    <ds:schemaRef ds:uri="http://schemas.microsoft.com/office/2006/documentManagement/types"/>
    <ds:schemaRef ds:uri="68317a87-b12c-4e5e-87cd-1960171f6232"/>
    <ds:schemaRef ds:uri="4ddc0658-39ad-470b-af92-aaf36edac12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Streamline Worksheet</vt:lpstr>
      <vt:lpstr>List Options</vt:lpstr>
      <vt:lpstr>'Streamline Worksheet'!Print_Area</vt:lpstr>
      <vt:lpstr>PRIOR</vt:lpstr>
      <vt:lpstr>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Shanon Levandowski</dc:creator>
  <cp:lastModifiedBy>Richard Plummer</cp:lastModifiedBy>
  <cp:lastPrinted>2024-01-24T17:50:19Z</cp:lastPrinted>
  <dcterms:created xsi:type="dcterms:W3CDTF">2024-01-19T15:50:54Z</dcterms:created>
  <dcterms:modified xsi:type="dcterms:W3CDTF">2024-02-16T18:01:54Z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0x01010038FF3CAC5643FD46A4F364FF3ED510A3</vt:lpwstr>
  </property>
</Properties>
</file>